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8-30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G17" i="1" l="1"/>
  <c r="J17" i="1"/>
  <c r="J16" i="1"/>
  <c r="I16" i="1"/>
  <c r="J15" i="1"/>
  <c r="J8" i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I17" i="1"/>
  <c r="H17" i="1"/>
  <c r="H16" i="1"/>
  <c r="G16" i="1"/>
  <c r="I15" i="1"/>
  <c r="H15" i="1"/>
  <c r="G15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<sst xmlns="http://schemas.openxmlformats.org/spreadsheetml/2006/main" count="59" uniqueCount="55">
  <si>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</si>
  <si>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</si>
  <si>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</si>
  <si>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</si>
  <si>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</si>
  <si>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</si>
  <si>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</si>
  <si>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</si>
  <si>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</si>
  <si>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</si>
  <si>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</si>
  <si>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</si>
  <si>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</si>
  <si>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</si>
  <si>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</si>
  <si>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</si>
  <si>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</si>
  <si>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</si>
  <si>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</si>
  <si>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</si>
  <si>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</si>
  <si>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</si>
  <si>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</si>
  <si>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</si>
  <si>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</si>
  <si>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</si>
  <si>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</si>
  <si>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</si>
  <si>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</si>
  <si>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</si>
  <si>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</si>
  <si>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</si>
  <si>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</si>
  <si>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</si>
  <si>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</si>
  <si>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</si>
  <si>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</si>
  <si>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</si>
  <si>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</si>
  <si>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</si>
  <si>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</si>
  <si>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</si>
  <si>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</si>
  <si>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</si>
  <si>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21/1</t>
  </si>
  <si>
    <t xml:space="preserve">Суп картофельный с рыбной консервой </t>
  </si>
  <si>
    <t>73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</si>
  <si>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</si>
  <si>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</si>
  <si>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</si>
  <si>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яблок и изюма</t>
  </si>
  <si>
    <t>Председатель Правления ПК"СЫСЕРТСКОЕ РАЙПО"</t>
  </si>
  <si>
    <t>Шалапугина Н.В.</t>
  </si>
  <si>
    <t>сладкое</t>
  </si>
  <si>
    <t>Салат из огурцов и помидоров с капустой,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</si>
</sst>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51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52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4</v>
      </c>
      <c r="J3" s="49">
        <v>2025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200</v>
      </c>
      <c r="G6" s="42">
        <f>F6*19.5/200</f>
        <v>19.5</v>
      </c>
      <c r="H6" s="42">
        <f>F6*21.2/200</f>
        <v>21.2</v>
      </c>
      <c r="I6" s="42">
        <f>F6*17.7/200</f>
        <v>17.7</v>
      </c>
      <c r="J6" s="42">
        <f>F6*339.6/200</f>
        <v>339.6</v>
      </c>
      <c r="K6" s="52">
        <v>44233</v>
      </c>
      <c r="L6" s="58">
        <v>79.099999999999994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3.01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65</v>
      </c>
      <c r="G8" s="17">
        <f>F8*6.1/50</f>
        <v>7.93</v>
      </c>
      <c r="H8" s="17">
        <f>F8*3.7/50</f>
        <v>4.8099999999999996</v>
      </c>
      <c r="I8" s="17">
        <f>F8*17.5/50</f>
        <v>22.75</v>
      </c>
      <c r="J8" s="17">
        <f>F8*127.7/50</f>
        <v>166.01</v>
      </c>
      <c r="K8" s="54">
        <v>44240</v>
      </c>
      <c r="L8" s="59">
        <v>38.31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55</v>
      </c>
      <c r="G9" s="25">
        <f>SUM(F9*1.68/30)</f>
        <v>3.0799999999999996</v>
      </c>
      <c r="H9" s="25">
        <f>SUM(F9*0.33/30)</f>
        <v>0.60500000000000009</v>
      </c>
      <c r="I9" s="25">
        <f>SUM(F9*14.82/30)</f>
        <v>27.17</v>
      </c>
      <c r="J9" s="25">
        <f>SUM(F9*68.97/30)</f>
        <v>126.44499999999999</v>
      </c>
      <c r="K9" s="53" t="s">
        <v>28</v>
      </c>
      <c r="L9" s="43">
        <v>4.62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520</v>
      </c>
      <c r="G13" s="32">
        <f t="shared" ref="G13" si="0">SUM(G6:G12)</f>
        <v>30.61</v>
      </c>
      <c r="H13" s="32">
        <f t="shared" ref="H13" si="1">SUM(H6:H12)</f>
        <v>26.614999999999998</v>
      </c>
      <c r="I13" s="32">
        <f t="shared" ref="I13" si="2">SUM(I6:I12)</f>
        <v>77.42</v>
      </c>
      <c r="J13" s="32">
        <f t="shared" ref="J13:L13" si="3">SUM(J6:J12)</f>
        <v>671.05500000000006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54</v>
      </c>
      <c r="F14" s="42">
        <v>60</v>
      </c>
      <c r="G14" s="25">
        <f>F14*1.2/60</f>
        <v>1.2</v>
      </c>
      <c r="H14" s="25">
        <f>F14*6/60</f>
        <v>6</v>
      </c>
      <c r="I14" s="25">
        <f>F14*16.2/60</f>
        <v>16.2</v>
      </c>
      <c r="J14" s="25">
        <f>F14*123.6/60</f>
        <v>123.6</v>
      </c>
      <c r="K14" s="56" t="s">
        <v>44</v>
      </c>
      <c r="L14" s="43">
        <v>15.14</v>
      </c>
    </row>
    <row r="15" spans="1:12" ht="15.6">
      <c r="A15" s="18"/>
      <c r="B15" s="19"/>
      <c r="C15" s="20"/>
      <c r="D15" s="23" t="s">
        <v>33</v>
      </c>
      <c r="E15" s="45" t="s">
        <v>45</v>
      </c>
      <c r="F15" s="25">
        <v>200</v>
      </c>
      <c r="G15" s="25">
        <f>F15*7.76/200</f>
        <v>7.76</v>
      </c>
      <c r="H15" s="25">
        <f>F15*3.84/200</f>
        <v>3.84</v>
      </c>
      <c r="I15" s="25">
        <f>F15*10.48/200</f>
        <v>10.48</v>
      </c>
      <c r="J15" s="25">
        <f>F15*106/200</f>
        <v>106</v>
      </c>
      <c r="K15" s="57" t="s">
        <v>46</v>
      </c>
      <c r="L15" s="43">
        <v>19.78</v>
      </c>
    </row>
    <row r="16" spans="1:12" ht="15.6">
      <c r="A16" s="18"/>
      <c r="B16" s="19"/>
      <c r="C16" s="20"/>
      <c r="D16" s="23" t="s">
        <v>34</v>
      </c>
      <c r="E16" s="46" t="s">
        <v>47</v>
      </c>
      <c r="F16" s="42">
        <v>90</v>
      </c>
      <c r="G16" s="42">
        <f>F16*14.04/90</f>
        <v>14.04</v>
      </c>
      <c r="H16" s="42">
        <f>F16*17.5/90</f>
        <v>17.5</v>
      </c>
      <c r="I16" s="42">
        <f>F16*14.3/90</f>
        <v>14.3</v>
      </c>
      <c r="J16" s="42">
        <f>F16*270.86/90</f>
        <v>270.86</v>
      </c>
      <c r="K16" s="57" t="s">
        <v>48</v>
      </c>
      <c r="L16" s="43">
        <v>49.07</v>
      </c>
    </row>
    <row r="17" spans="1:13" ht="15.6">
      <c r="A17" s="18"/>
      <c r="B17" s="19"/>
      <c r="C17" s="20"/>
      <c r="D17" s="23" t="s">
        <v>35</v>
      </c>
      <c r="E17" s="46" t="s">
        <v>49</v>
      </c>
      <c r="F17" s="42">
        <v>150</v>
      </c>
      <c r="G17" s="42">
        <f>F17*3.25/150</f>
        <v>3.25</v>
      </c>
      <c r="H17" s="42">
        <f>F17*2.85/150</f>
        <v>2.85</v>
      </c>
      <c r="I17" s="42">
        <f>F17*11.9/150</f>
        <v>11.9</v>
      </c>
      <c r="J17" s="42">
        <f>F17*87/150</f>
        <v>87</v>
      </c>
      <c r="K17" s="57">
        <v>44533</v>
      </c>
      <c r="L17" s="43">
        <v>18.16</v>
      </c>
    </row>
    <row r="18" spans="1:13" ht="15.6">
      <c r="A18" s="18"/>
      <c r="B18" s="19"/>
      <c r="C18" s="20"/>
      <c r="D18" s="23" t="s">
        <v>53</v>
      </c>
      <c r="E18" s="24" t="s">
        <v>50</v>
      </c>
      <c r="F18" s="25">
        <v>200</v>
      </c>
      <c r="G18" s="25">
        <v>0.2</v>
      </c>
      <c r="H18" s="25">
        <v>0.2</v>
      </c>
      <c r="I18" s="25">
        <v>16.8</v>
      </c>
      <c r="J18" s="25">
        <v>70</v>
      </c>
      <c r="K18" s="57">
        <v>44296</v>
      </c>
      <c r="L18" s="43">
        <v>15.31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4.5599999999999996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3" t="s">
        <v>28</v>
      </c>
      <c r="L20" s="43">
        <v>3.02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786</v>
      </c>
      <c r="G23" s="32">
        <f t="shared" ref="G23" si="4">SUM(G14:G22)</f>
        <v>32.415999999999997</v>
      </c>
      <c r="H23" s="32">
        <f t="shared" ref="H23" si="5">SUM(H14:H22)</f>
        <v>31.286000000000001</v>
      </c>
      <c r="I23" s="32">
        <f t="shared" ref="I23" si="6">SUM(I14:I22)</f>
        <v>111.614</v>
      </c>
      <c r="J23" s="32">
        <f t="shared" ref="J23:L23" si="7">SUM(J14:J22)</f>
        <v>857.12400000000002</v>
      </c>
      <c r="K23" s="55"/>
      <c r="L23" s="32">
        <f t="shared" si="7"/>
        <v>125.04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1306</v>
      </c>
      <c r="G24" s="44">
        <f t="shared" ref="G24" si="8">G13+G23</f>
        <v>63.025999999999996</v>
      </c>
      <c r="H24" s="44">
        <f t="shared" ref="H24" si="9">H13+H23</f>
        <v>57.900999999999996</v>
      </c>
      <c r="I24" s="44">
        <f t="shared" ref="I24" si="10">I13+I23</f>
        <v>189.03399999999999</v>
      </c>
      <c r="J24" s="44">
        <f t="shared" ref="J24:L24" si="11">J13+J23</f>
        <v>1528.1790000000001</v>
      </c>
      <c r="K24" s="40"/>
      <c r="L24" s="44">
        <f t="shared" si="11"/>
        <v>250.08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2025-04-25T08:33:49Z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